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60" tabRatio="500"/>
  </bookViews>
  <sheets>
    <sheet name="Blad1" sheetId="1" r:id="rId1"/>
    <sheet name="Blad2" sheetId="2" r:id="rId2"/>
  </sheets>
  <definedNames>
    <definedName name="_xlnm.Print_Area" localSheetId="0">Blad1!$A$1:$P$27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O18" i="1"/>
  <c r="E18" i="1"/>
  <c r="F18" i="1"/>
  <c r="G18" i="1"/>
  <c r="H18" i="1"/>
  <c r="M10" i="1"/>
  <c r="O10" i="1"/>
  <c r="P10" i="1"/>
  <c r="M13" i="1"/>
  <c r="O13" i="1"/>
  <c r="M14" i="1"/>
  <c r="O14" i="1"/>
  <c r="M11" i="1"/>
  <c r="O11" i="1"/>
  <c r="M12" i="1"/>
  <c r="O12" i="1"/>
  <c r="M9" i="1"/>
  <c r="O9" i="1"/>
  <c r="M5" i="1"/>
  <c r="O5" i="1"/>
  <c r="M4" i="1"/>
  <c r="O4" i="1"/>
  <c r="M6" i="1"/>
  <c r="O6" i="1"/>
  <c r="M7" i="1"/>
  <c r="O7" i="1"/>
  <c r="M8" i="1"/>
  <c r="O8" i="1"/>
  <c r="M3" i="1"/>
  <c r="O3" i="1"/>
  <c r="N10" i="1"/>
  <c r="M18" i="1"/>
  <c r="M15" i="1"/>
  <c r="O15" i="1"/>
  <c r="P6" i="1"/>
  <c r="N6" i="1"/>
  <c r="M16" i="1"/>
  <c r="O16" i="1"/>
  <c r="N13" i="1"/>
  <c r="P13" i="1"/>
  <c r="P18" i="1"/>
  <c r="N5" i="1"/>
  <c r="N14" i="1"/>
  <c r="P14" i="1"/>
  <c r="P4" i="1"/>
  <c r="N7" i="1"/>
  <c r="P7" i="1"/>
  <c r="N11" i="1"/>
  <c r="N18" i="1"/>
  <c r="P8" i="1"/>
  <c r="N3" i="1"/>
  <c r="N8" i="1"/>
  <c r="N12" i="1"/>
  <c r="N15" i="1"/>
  <c r="N9" i="1"/>
  <c r="N4" i="1"/>
  <c r="N16" i="1"/>
  <c r="P3" i="1"/>
  <c r="P11" i="1"/>
  <c r="P16" i="1"/>
  <c r="P12" i="1"/>
  <c r="P5" i="1"/>
  <c r="P9" i="1"/>
  <c r="P15" i="1"/>
</calcChain>
</file>

<file path=xl/sharedStrings.xml><?xml version="1.0" encoding="utf-8"?>
<sst xmlns="http://schemas.openxmlformats.org/spreadsheetml/2006/main" count="65" uniqueCount="55">
  <si>
    <t>NR</t>
  </si>
  <si>
    <t>Naam</t>
  </si>
  <si>
    <t>1e BW</t>
  </si>
  <si>
    <t>2e BW</t>
  </si>
  <si>
    <t>3e BW</t>
  </si>
  <si>
    <t>4e BW</t>
  </si>
  <si>
    <t>5e BW</t>
  </si>
  <si>
    <t>6e BW</t>
  </si>
  <si>
    <t>7e BW</t>
  </si>
  <si>
    <t>Totaal 6b.</t>
  </si>
  <si>
    <t>Totaal</t>
  </si>
  <si>
    <t>Gem.</t>
  </si>
  <si>
    <t>P Gem.</t>
  </si>
  <si>
    <t>Tim Freriks</t>
  </si>
  <si>
    <t>Jald-Jetse Deelstra</t>
  </si>
  <si>
    <t>Luuk Vorselen</t>
  </si>
  <si>
    <t>Harry Verspagen</t>
  </si>
  <si>
    <t>Eric Segers</t>
  </si>
  <si>
    <t>Leo Saes</t>
  </si>
  <si>
    <t>Maikel Rietjens</t>
  </si>
  <si>
    <t>Ruud Creemers</t>
  </si>
  <si>
    <t>Marco Leggieri</t>
  </si>
  <si>
    <t>KL</t>
  </si>
  <si>
    <t>R</t>
  </si>
  <si>
    <t>C</t>
  </si>
  <si>
    <t>T</t>
  </si>
  <si>
    <t>Ton Korten</t>
  </si>
  <si>
    <t>Anja Scheffers</t>
  </si>
  <si>
    <t>Joost Gijsen</t>
  </si>
  <si>
    <t>Marcel Bijl</t>
  </si>
  <si>
    <t>Club</t>
  </si>
  <si>
    <t>Plaats</t>
  </si>
  <si>
    <t>W</t>
  </si>
  <si>
    <t>D</t>
  </si>
  <si>
    <t>L</t>
  </si>
  <si>
    <t>Set points voor</t>
  </si>
  <si>
    <t>Set points tegen</t>
  </si>
  <si>
    <t>teamscore</t>
  </si>
  <si>
    <t>Punten</t>
  </si>
  <si>
    <t>Lauwerkrans 1</t>
  </si>
  <si>
    <t>Ell</t>
  </si>
  <si>
    <t>St. Hubertus 1</t>
  </si>
  <si>
    <t>Stramproy</t>
  </si>
  <si>
    <t>Wilhelmina 1</t>
  </si>
  <si>
    <t>Ospel</t>
  </si>
  <si>
    <t>V&amp;S 1</t>
  </si>
  <si>
    <t>Hunsel</t>
  </si>
  <si>
    <t>Grensschutters 1</t>
  </si>
  <si>
    <t>Reuver</t>
  </si>
  <si>
    <t>Grensjagers 1</t>
  </si>
  <si>
    <t>Budel</t>
  </si>
  <si>
    <t>Beste 4 schutters</t>
  </si>
  <si>
    <t>Gem 2018</t>
  </si>
  <si>
    <t>Set saldo</t>
  </si>
  <si>
    <t>Reinier Vriezema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</si>
</sst>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medium">
        <color auto="1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 style="medium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164" fontId="0" fillId="0" borderId="6" xfId="0" applyNumberFormat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0" borderId="2" xfId="0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2" fontId="0" fillId="3" borderId="4" xfId="0" applyNumberFormat="1" applyFill="1" applyBorder="1"/>
    <xf numFmtId="2" fontId="0" fillId="4" borderId="4" xfId="0" applyNumberFormat="1" applyFill="1" applyBorder="1"/>
    <xf numFmtId="0" fontId="0" fillId="0" borderId="2" xfId="0" applyFill="1" applyBorder="1" applyAlignment="1">
      <alignment horizontal="center" vertical="center"/>
    </xf>
    <xf numFmtId="2" fontId="0" fillId="0" borderId="4" xfId="0" applyNumberFormat="1" applyFill="1" applyBorder="1"/>
    <xf numFmtId="0" fontId="0" fillId="5" borderId="1" xfId="0" applyFill="1" applyBorder="1"/>
    <xf numFmtId="0" fontId="0" fillId="5" borderId="5" xfId="0" applyFill="1" applyBorder="1"/>
    <xf numFmtId="0" fontId="0" fillId="0" borderId="7" xfId="0" applyFill="1" applyBorder="1"/>
    <xf numFmtId="164" fontId="0" fillId="0" borderId="8" xfId="0" applyNumberFormat="1" applyBorder="1" applyAlignment="1">
      <alignment horizontal="center" vertical="center"/>
    </xf>
    <xf numFmtId="0" fontId="0" fillId="6" borderId="5" xfId="0" applyFill="1" applyBorder="1"/>
    <xf numFmtId="2" fontId="3" fillId="3" borderId="4" xfId="0" applyNumberFormat="1" applyFont="1" applyFill="1" applyBorder="1"/>
    <xf numFmtId="0" fontId="3" fillId="0" borderId="4" xfId="0" applyFont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4" xfId="0" applyFont="1" applyFill="1" applyBorder="1"/>
    <xf numFmtId="0" fontId="7" fillId="0" borderId="19" xfId="0" applyFont="1" applyFill="1" applyBorder="1"/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3" xfId="0" applyFont="1" applyBorder="1"/>
    <xf numFmtId="0" fontId="7" fillId="0" borderId="24" xfId="0" applyFont="1" applyFill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28" xfId="0" applyFont="1" applyBorder="1"/>
    <xf numFmtId="0" fontId="7" fillId="0" borderId="29" xfId="0" applyFont="1" applyFill="1" applyBorder="1"/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8" fillId="0" borderId="33" xfId="0" applyFont="1" applyBorder="1"/>
    <xf numFmtId="2" fontId="0" fillId="8" borderId="4" xfId="0" applyNumberFormat="1" applyFill="1" applyBorder="1"/>
    <xf numFmtId="0" fontId="0" fillId="0" borderId="2" xfId="0" applyFill="1" applyBorder="1"/>
    <xf numFmtId="0" fontId="7" fillId="5" borderId="19" xfId="0" applyFont="1" applyFill="1" applyBorder="1"/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/>
    <xf numFmtId="0" fontId="0" fillId="7" borderId="2" xfId="0" applyFill="1" applyBorder="1"/>
    <xf numFmtId="0" fontId="0" fillId="7" borderId="7" xfId="0" applyFill="1" applyBorder="1"/>
    <xf numFmtId="0" fontId="7" fillId="0" borderId="21" xfId="0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left"/>
    </xf>
    <xf numFmtId="0" fontId="7" fillId="0" borderId="38" xfId="0" applyFont="1" applyFill="1" applyBorder="1" applyAlignment="1">
      <alignment horizontal="left"/>
    </xf>
    <xf numFmtId="0" fontId="7" fillId="0" borderId="35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7" fillId="0" borderId="36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5" xfId="0" applyFont="1" applyFill="1" applyBorder="1"/>
    <xf numFmtId="0" fontId="8" fillId="0" borderId="20" xfId="0" applyFont="1" applyBorder="1"/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5" xfId="0" applyFont="1" applyBorder="1"/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0" xfId="0" applyFont="1" applyBorder="1"/>
    <xf numFmtId="0" fontId="8" fillId="0" borderId="39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5" borderId="35" xfId="0" applyFont="1" applyFill="1" applyBorder="1" applyAlignment="1">
      <alignment horizontal="left"/>
    </xf>
    <xf numFmtId="0" fontId="7" fillId="5" borderId="22" xfId="0" applyFont="1" applyFill="1" applyBorder="1" applyAlignment="1">
      <alignment horizontal="left"/>
    </xf>
    <xf numFmtId="0" fontId="8" fillId="5" borderId="21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20" xfId="0" applyFont="1" applyFill="1" applyBorder="1"/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Blad1!$B$3</c:f>
              <c:strCache>
                <c:ptCount val="1"/>
                <c:pt idx="0">
                  <c:v>Jald-Jetse Deelstra</c:v>
                </c:pt>
              </c:strCache>
            </c:strRef>
          </c:tx>
          <c:val>
            <c:numRef>
              <c:f>Blad1!$D$3:$K$3</c:f>
              <c:numCache>
                <c:formatCode>General</c:formatCode>
                <c:ptCount val="8"/>
                <c:pt idx="0" formatCode="0.0">
                  <c:v>233.5</c:v>
                </c:pt>
                <c:pt idx="1">
                  <c:v>237.0</c:v>
                </c:pt>
                <c:pt idx="2">
                  <c:v>0.0</c:v>
                </c:pt>
                <c:pt idx="3">
                  <c:v>234.0</c:v>
                </c:pt>
                <c:pt idx="4">
                  <c:v>238.0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6C-4F5A-8E22-55351724D758}"/>
            </c:ext>
          </c:extLst>
        </c:ser>
        <c:ser>
          <c:idx val="1"/>
          <c:order val="1"/>
          <c:tx>
            <c:strRef>
              <c:f>Blad1!$B$4</c:f>
              <c:strCache>
                <c:ptCount val="1"/>
                <c:pt idx="0">
                  <c:v>Ruud Creemers</c:v>
                </c:pt>
              </c:strCache>
            </c:strRef>
          </c:tx>
          <c:val>
            <c:numRef>
              <c:f>Blad1!$D$4:$K$4</c:f>
              <c:numCache>
                <c:formatCode>General</c:formatCode>
                <c:ptCount val="8"/>
                <c:pt idx="0" formatCode="0.0">
                  <c:v>227.0</c:v>
                </c:pt>
                <c:pt idx="1">
                  <c:v>234.0</c:v>
                </c:pt>
                <c:pt idx="2">
                  <c:v>234.0</c:v>
                </c:pt>
                <c:pt idx="3">
                  <c:v>235.0</c:v>
                </c:pt>
                <c:pt idx="4">
                  <c:v>235.0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6C-4F5A-8E22-55351724D758}"/>
            </c:ext>
          </c:extLst>
        </c:ser>
        <c:ser>
          <c:idx val="2"/>
          <c:order val="2"/>
          <c:tx>
            <c:strRef>
              <c:f>Blad1!$B$5</c:f>
              <c:strCache>
                <c:ptCount val="1"/>
                <c:pt idx="0">
                  <c:v>Tim Freriks</c:v>
                </c:pt>
              </c:strCache>
            </c:strRef>
          </c:tx>
          <c:val>
            <c:numRef>
              <c:f>Blad1!$D$5:$K$5</c:f>
              <c:numCache>
                <c:formatCode>General</c:formatCode>
                <c:ptCount val="8"/>
                <c:pt idx="0" formatCode="0.0">
                  <c:v>240.0</c:v>
                </c:pt>
                <c:pt idx="1">
                  <c:v>236.0</c:v>
                </c:pt>
                <c:pt idx="2">
                  <c:v>225.0</c:v>
                </c:pt>
                <c:pt idx="3">
                  <c:v>237.0</c:v>
                </c:pt>
                <c:pt idx="4">
                  <c:v>232.0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06C-4F5A-8E22-55351724D758}"/>
            </c:ext>
          </c:extLst>
        </c:ser>
        <c:ser>
          <c:idx val="3"/>
          <c:order val="3"/>
          <c:tx>
            <c:strRef>
              <c:f>Blad1!$B$6</c:f>
              <c:strCache>
                <c:ptCount val="1"/>
                <c:pt idx="0">
                  <c:v>Joost Gijsen</c:v>
                </c:pt>
              </c:strCache>
            </c:strRef>
          </c:tx>
          <c:val>
            <c:numRef>
              <c:f>Blad1!$D$6:$K$6</c:f>
              <c:numCache>
                <c:formatCode>General</c:formatCode>
                <c:ptCount val="8"/>
                <c:pt idx="1">
                  <c:v>233.0</c:v>
                </c:pt>
                <c:pt idx="2">
                  <c:v>235.0</c:v>
                </c:pt>
                <c:pt idx="3">
                  <c:v>0.0</c:v>
                </c:pt>
                <c:pt idx="4">
                  <c:v>227.0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06C-4F5A-8E22-55351724D758}"/>
            </c:ext>
          </c:extLst>
        </c:ser>
        <c:ser>
          <c:idx val="4"/>
          <c:order val="4"/>
          <c:tx>
            <c:strRef>
              <c:f>Blad1!$B$7</c:f>
              <c:strCache>
                <c:ptCount val="1"/>
                <c:pt idx="0">
                  <c:v>Marco Leggieri</c:v>
                </c:pt>
              </c:strCache>
            </c:strRef>
          </c:tx>
          <c:val>
            <c:numRef>
              <c:f>Blad1!$D$7:$K$7</c:f>
              <c:numCache>
                <c:formatCode>General</c:formatCode>
                <c:ptCount val="8"/>
                <c:pt idx="0" formatCode="0.0">
                  <c:v>213.5</c:v>
                </c:pt>
                <c:pt idx="1">
                  <c:v>225.0</c:v>
                </c:pt>
                <c:pt idx="2">
                  <c:v>0.0</c:v>
                </c:pt>
                <c:pt idx="3">
                  <c:v>212.0</c:v>
                </c:pt>
                <c:pt idx="4">
                  <c:v>221.0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06C-4F5A-8E22-55351724D758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06C-4F5A-8E22-55351724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609752"/>
        <c:axId val="2120851864"/>
      </c:lineChart>
      <c:catAx>
        <c:axId val="2120609752"/>
        <c:scaling>
          <c:orientation val="minMax"/>
        </c:scaling>
        <c:delete val="0"/>
        <c:axPos val="b"/>
        <c:majorTickMark val="out"/>
        <c:minorTickMark val="none"/>
        <c:tickLblPos val="nextTo"/>
        <c:crossAx val="2120851864"/>
        <c:crossesAt val="0.0"/>
        <c:auto val="1"/>
        <c:lblAlgn val="ctr"/>
        <c:lblOffset val="100"/>
        <c:noMultiLvlLbl val="0"/>
      </c:catAx>
      <c:valAx>
        <c:axId val="2120851864"/>
        <c:scaling>
          <c:orientation val="minMax"/>
          <c:max val="250.0"/>
          <c:min val="20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0609752"/>
        <c:crosses val="autoZero"/>
        <c:crossBetween val="between"/>
        <c:majorUnit val="10.0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43431173073238"/>
          <c:y val="0.0635577804039251"/>
          <c:w val="0.804838368263063"/>
          <c:h val="0.81909681188671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42-4106-957A-D1009CB4585E}"/>
            </c:ext>
          </c:extLst>
        </c:ser>
        <c:ser>
          <c:idx val="1"/>
          <c:order val="1"/>
          <c:tx>
            <c:strRef>
              <c:f>Blad1!$B$8</c:f>
              <c:strCache>
                <c:ptCount val="1"/>
                <c:pt idx="0">
                  <c:v>Luuk Vorselen</c:v>
                </c:pt>
              </c:strCache>
            </c:strRef>
          </c:tx>
          <c:val>
            <c:numRef>
              <c:f>Blad1!$D$8:$K$8</c:f>
              <c:numCache>
                <c:formatCode>General</c:formatCode>
                <c:ptCount val="8"/>
                <c:pt idx="0" formatCode="0.0">
                  <c:v>220.3</c:v>
                </c:pt>
                <c:pt idx="1">
                  <c:v>215.0</c:v>
                </c:pt>
                <c:pt idx="2">
                  <c:v>227.0</c:v>
                </c:pt>
                <c:pt idx="3">
                  <c:v>201.0</c:v>
                </c:pt>
                <c:pt idx="4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42-4106-957A-D1009CB4585E}"/>
            </c:ext>
          </c:extLst>
        </c:ser>
        <c:ser>
          <c:idx val="2"/>
          <c:order val="2"/>
          <c:tx>
            <c:strRef>
              <c:f>Blad1!$B$9</c:f>
              <c:strCache>
                <c:ptCount val="1"/>
                <c:pt idx="0">
                  <c:v>Marcel Bijl</c:v>
                </c:pt>
              </c:strCache>
            </c:strRef>
          </c:tx>
          <c:val>
            <c:numRef>
              <c:f>Blad1!$D$9:$K$9</c:f>
              <c:numCache>
                <c:formatCode>General</c:formatCode>
                <c:ptCount val="8"/>
                <c:pt idx="0" formatCode="0.0">
                  <c:v>210.5</c:v>
                </c:pt>
                <c:pt idx="1">
                  <c:v>212.0</c:v>
                </c:pt>
                <c:pt idx="2">
                  <c:v>222.0</c:v>
                </c:pt>
                <c:pt idx="3">
                  <c:v>214.0</c:v>
                </c:pt>
                <c:pt idx="4">
                  <c:v>208.0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42-4106-957A-D1009CB4585E}"/>
            </c:ext>
          </c:extLst>
        </c:ser>
        <c:ser>
          <c:idx val="6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42-4106-957A-D1009CB4585E}"/>
            </c:ext>
          </c:extLst>
        </c:ser>
        <c:ser>
          <c:idx val="11"/>
          <c:order val="4"/>
          <c:tx>
            <c:strRef>
              <c:f>Blad1!$B$10</c:f>
              <c:strCache>
                <c:ptCount val="1"/>
                <c:pt idx="0">
                  <c:v>Reinier Vriezema</c:v>
                </c:pt>
              </c:strCache>
            </c:strRef>
          </c:tx>
          <c:val>
            <c:numRef>
              <c:f>Blad1!$D$10:$K$10</c:f>
              <c:numCache>
                <c:formatCode>General</c:formatCode>
                <c:ptCount val="8"/>
                <c:pt idx="1">
                  <c:v>196.0</c:v>
                </c:pt>
                <c:pt idx="2">
                  <c:v>209.0</c:v>
                </c:pt>
                <c:pt idx="3">
                  <c:v>217.0</c:v>
                </c:pt>
                <c:pt idx="4">
                  <c:v>203.0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142-4106-957A-D1009CB4585E}"/>
            </c:ext>
          </c:extLst>
        </c:ser>
        <c:ser>
          <c:idx val="3"/>
          <c:order val="5"/>
          <c:tx>
            <c:strRef>
              <c:f>Blad1!$B$11</c:f>
              <c:strCache>
                <c:ptCount val="1"/>
                <c:pt idx="0">
                  <c:v>Leo Saes</c:v>
                </c:pt>
              </c:strCache>
            </c:strRef>
          </c:tx>
          <c:val>
            <c:numRef>
              <c:f>Blad1!$D$11:$K$11</c:f>
              <c:numCache>
                <c:formatCode>General</c:formatCode>
                <c:ptCount val="8"/>
                <c:pt idx="0" formatCode="0.0">
                  <c:v>175.7</c:v>
                </c:pt>
                <c:pt idx="1">
                  <c:v>170.0</c:v>
                </c:pt>
                <c:pt idx="2">
                  <c:v>135.0</c:v>
                </c:pt>
                <c:pt idx="3">
                  <c:v>171.0</c:v>
                </c:pt>
                <c:pt idx="4">
                  <c:v>167.0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42-4106-957A-D1009CB45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182392"/>
        <c:axId val="-2142179288"/>
      </c:lineChart>
      <c:catAx>
        <c:axId val="-2142182392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2179288"/>
        <c:crosses val="autoZero"/>
        <c:auto val="1"/>
        <c:lblAlgn val="ctr"/>
        <c:lblOffset val="100"/>
        <c:noMultiLvlLbl val="0"/>
      </c:catAx>
      <c:valAx>
        <c:axId val="-2142179288"/>
        <c:scaling>
          <c:orientation val="minMax"/>
          <c:max val="230.0"/>
          <c:min val="1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182392"/>
        <c:crosses val="autoZero"/>
        <c:crossBetween val="between"/>
        <c:majorUnit val="10.0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AD-43A4-9B0B-66EFD5517F8C}"/>
            </c:ext>
          </c:extLst>
        </c:ser>
        <c:ser>
          <c:idx val="1"/>
          <c:order val="1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AD-43A4-9B0B-66EFD5517F8C}"/>
            </c:ext>
          </c:extLst>
        </c:ser>
        <c:ser>
          <c:idx val="2"/>
          <c:order val="2"/>
          <c:tx>
            <c:strRef>
              <c:f>Blad1!$B$13</c:f>
              <c:strCache>
                <c:ptCount val="1"/>
                <c:pt idx="0">
                  <c:v>Ton Korten</c:v>
                </c:pt>
              </c:strCache>
            </c:strRef>
          </c:tx>
          <c:val>
            <c:numRef>
              <c:f>Blad1!$D$13:$K$13</c:f>
              <c:numCache>
                <c:formatCode>General</c:formatCode>
                <c:ptCount val="8"/>
                <c:pt idx="0" formatCode="0.0">
                  <c:v>84.5</c:v>
                </c:pt>
                <c:pt idx="1">
                  <c:v>87.0</c:v>
                </c:pt>
                <c:pt idx="2">
                  <c:v>124.0</c:v>
                </c:pt>
                <c:pt idx="3">
                  <c:v>113.0</c:v>
                </c:pt>
                <c:pt idx="4">
                  <c:v>70.0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AD-43A4-9B0B-66EFD5517F8C}"/>
            </c:ext>
          </c:extLst>
        </c:ser>
        <c:ser>
          <c:idx val="4"/>
          <c:order val="3"/>
          <c:tx>
            <c:strRef>
              <c:f>Blad1!$B$15</c:f>
              <c:strCache>
                <c:ptCount val="1"/>
                <c:pt idx="0">
                  <c:v>Harry Verspagen</c:v>
                </c:pt>
              </c:strCache>
            </c:strRef>
          </c:tx>
          <c:val>
            <c:numRef>
              <c:f>Blad1!$D$15:$K$15</c:f>
              <c:numCache>
                <c:formatCode>General</c:formatCode>
                <c:ptCount val="8"/>
                <c:pt idx="0" formatCode="0.0">
                  <c:v>210.2</c:v>
                </c:pt>
                <c:pt idx="1">
                  <c:v>0.0</c:v>
                </c:pt>
                <c:pt idx="2">
                  <c:v>225.0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AD-43A4-9B0B-66EFD5517F8C}"/>
            </c:ext>
          </c:extLst>
        </c:ser>
        <c:ser>
          <c:idx val="3"/>
          <c:order val="4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CAD-43A4-9B0B-66EFD5517F8C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CAD-43A4-9B0B-66EFD5517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137864"/>
        <c:axId val="-2142134760"/>
      </c:lineChart>
      <c:catAx>
        <c:axId val="-214213786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2134760"/>
        <c:crosses val="autoZero"/>
        <c:auto val="1"/>
        <c:lblAlgn val="ctr"/>
        <c:lblOffset val="100"/>
        <c:noMultiLvlLbl val="0"/>
      </c:catAx>
      <c:valAx>
        <c:axId val="-2142134760"/>
        <c:scaling>
          <c:orientation val="minMax"/>
          <c:max val="220.0"/>
          <c:min val="14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137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544366164756"/>
          <c:y val="0.257093570017529"/>
          <c:w val="0.167589538149837"/>
          <c:h val="0.528215686820066"/>
        </c:manualLayout>
      </c:layout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5C-41A2-879B-6A936A3BF04C}"/>
            </c:ext>
          </c:extLst>
        </c:ser>
        <c:ser>
          <c:idx val="1"/>
          <c:order val="1"/>
          <c:tx>
            <c:strRef>
              <c:f>Blad1!$B$17</c:f>
              <c:strCache>
                <c:ptCount val="1"/>
              </c:strCache>
            </c:strRef>
          </c:tx>
          <c:val>
            <c:numRef>
              <c:f>Blad1!$D$17:$K$17</c:f>
              <c:numCache>
                <c:formatCode>General</c:formatCode>
                <c:ptCount val="8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5C-41A2-879B-6A936A3BF04C}"/>
            </c:ext>
          </c:extLst>
        </c:ser>
        <c:ser>
          <c:idx val="2"/>
          <c:order val="2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E5C-41A2-879B-6A936A3BF04C}"/>
            </c:ext>
          </c:extLst>
        </c:ser>
        <c:ser>
          <c:idx val="4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E5C-41A2-879B-6A936A3BF04C}"/>
            </c:ext>
          </c:extLst>
        </c:ser>
        <c:ser>
          <c:idx val="3"/>
          <c:order val="4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E5C-41A2-879B-6A936A3BF04C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E5C-41A2-879B-6A936A3B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093352"/>
        <c:axId val="-2142090216"/>
      </c:lineChart>
      <c:catAx>
        <c:axId val="-2142093352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2090216"/>
        <c:crosses val="autoZero"/>
        <c:auto val="1"/>
        <c:lblAlgn val="ctr"/>
        <c:lblOffset val="100"/>
        <c:noMultiLvlLbl val="0"/>
      </c:catAx>
      <c:valAx>
        <c:axId val="-2142090216"/>
        <c:scaling>
          <c:orientation val="minMax"/>
          <c:max val="210.0"/>
          <c:min val="15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093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607634571994"/>
          <c:y val="0.232358587685373"/>
          <c:w val="0.192374821568357"/>
          <c:h val="0.528215686820066"/>
        </c:manualLayout>
      </c:layout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50800</xdr:rowOff>
    </xdr:from>
    <xdr:to>
      <xdr:col>13</xdr:col>
      <xdr:colOff>76200</xdr:colOff>
      <xdr:row>19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139700</xdr:colOff>
      <xdr:row>19</xdr:row>
      <xdr:rowOff>114300</xdr:rowOff>
    </xdr:from>
    <xdr:to>
      <xdr:col>13</xdr:col>
      <xdr:colOff>92075</xdr:colOff>
      <xdr:row>38</xdr:row>
      <xdr:rowOff>88900</xdr:rowOff>
    </xdr:to>
    <xdr:graphicFrame macro="">
      <xdr:nvGraphicFramePr>
        <xdr:cNvPr id="3" name="Grafiek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139701</xdr:colOff>
      <xdr:row>40</xdr:row>
      <xdr:rowOff>88900</xdr:rowOff>
    </xdr:from>
    <xdr:to>
      <xdr:col>13</xdr:col>
      <xdr:colOff>101601</xdr:colOff>
      <xdr:row>59</xdr:row>
      <xdr:rowOff>63500</xdr:rowOff>
    </xdr:to>
    <xdr:graphicFrame macro="">
      <xdr:nvGraphicFramePr>
        <xdr:cNvPr id="4" name="Grafiek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127000</xdr:colOff>
      <xdr:row>61</xdr:row>
      <xdr:rowOff>0</xdr:rowOff>
    </xdr:from>
    <xdr:to>
      <xdr:col>13</xdr:col>
      <xdr:colOff>88900</xdr:colOff>
      <xdr:row>79</xdr:row>
      <xdr:rowOff>165100</xdr:rowOff>
    </xdr:to>
    <xdr:graphicFrame macro="">
      <xdr:nvGraphicFramePr>
        <xdr:cNvPr id="5" name="Grafiek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R26"/>
  <sheetViews>
    <sheetView tabSelected="1" workbookViewId="0">
      <selection activeCell="M23" sqref="M23"/>
    </sheetView>
  </sheetViews>
  <sheetFormatPr baseColWidth="10" defaultColWidth="11" defaultRowHeight="15" x14ac:dyDescent="0"/>
  <cols>
    <col min="1" max="1" width="4.6640625" customWidth="1"/>
    <col min="2" max="2" width="19.5" customWidth="1"/>
    <col min="3" max="3" width="4.5" customWidth="1"/>
    <col min="4" max="16" width="9.5" customWidth="1"/>
  </cols>
  <sheetData>
    <row r="2" spans="1:18" ht="16" thickBot="1">
      <c r="A2" s="6" t="s">
        <v>0</v>
      </c>
      <c r="B2" s="4" t="s">
        <v>1</v>
      </c>
      <c r="C2" s="4" t="s">
        <v>22</v>
      </c>
      <c r="D2" s="5" t="s">
        <v>52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/>
      <c r="M2" s="5" t="s">
        <v>9</v>
      </c>
      <c r="N2" s="5" t="s">
        <v>10</v>
      </c>
      <c r="O2" s="5" t="s">
        <v>11</v>
      </c>
      <c r="P2" s="5" t="s">
        <v>12</v>
      </c>
    </row>
    <row r="3" spans="1:18">
      <c r="A3" s="2">
        <v>1</v>
      </c>
      <c r="B3" s="23" t="s">
        <v>14</v>
      </c>
      <c r="C3" s="23" t="s">
        <v>23</v>
      </c>
      <c r="D3" s="26">
        <v>233.5</v>
      </c>
      <c r="E3" s="29">
        <v>237</v>
      </c>
      <c r="F3" s="29">
        <v>0</v>
      </c>
      <c r="G3" s="29">
        <v>234</v>
      </c>
      <c r="H3" s="29">
        <v>238</v>
      </c>
      <c r="I3" s="29"/>
      <c r="J3" s="29"/>
      <c r="K3" s="16"/>
      <c r="L3" s="3"/>
      <c r="M3" s="13">
        <f>SUM(E3+F3+G3+H3+I3+J3)</f>
        <v>709</v>
      </c>
      <c r="N3" s="11">
        <f>SUM(E3:K3)</f>
        <v>709</v>
      </c>
      <c r="O3" s="14">
        <f>SUM(M3/3)</f>
        <v>236.33333333333334</v>
      </c>
      <c r="P3" s="19">
        <f>MIN(O3/25)</f>
        <v>9.4533333333333331</v>
      </c>
      <c r="Q3" s="8"/>
      <c r="R3" s="8"/>
    </row>
    <row r="4" spans="1:18">
      <c r="A4" s="2">
        <v>2</v>
      </c>
      <c r="B4" s="24" t="s">
        <v>20</v>
      </c>
      <c r="C4" s="24" t="s">
        <v>23</v>
      </c>
      <c r="D4" s="7">
        <v>227</v>
      </c>
      <c r="E4" s="18">
        <v>234</v>
      </c>
      <c r="F4" s="18">
        <v>234</v>
      </c>
      <c r="G4" s="18">
        <v>235</v>
      </c>
      <c r="H4" s="18">
        <v>235</v>
      </c>
      <c r="I4" s="18"/>
      <c r="J4" s="18"/>
      <c r="K4" s="18"/>
      <c r="L4" s="12"/>
      <c r="M4" s="13">
        <f>SUM(E4+F4+G4+H4+I4+J4)</f>
        <v>938</v>
      </c>
      <c r="N4" s="11">
        <f>SUM(E4:K4)</f>
        <v>938</v>
      </c>
      <c r="O4" s="14">
        <f>SUM(M4/4)</f>
        <v>234.5</v>
      </c>
      <c r="P4" s="28">
        <f>MIN(O4/25)</f>
        <v>9.3800000000000008</v>
      </c>
      <c r="Q4" s="9"/>
      <c r="R4" s="8"/>
    </row>
    <row r="5" spans="1:18">
      <c r="A5" s="2">
        <v>3</v>
      </c>
      <c r="B5" s="24" t="s">
        <v>13</v>
      </c>
      <c r="C5" s="24" t="s">
        <v>23</v>
      </c>
      <c r="D5" s="7">
        <v>240</v>
      </c>
      <c r="E5" s="18">
        <v>236</v>
      </c>
      <c r="F5" s="18">
        <v>225</v>
      </c>
      <c r="G5" s="18">
        <v>237</v>
      </c>
      <c r="H5" s="18">
        <v>232</v>
      </c>
      <c r="I5" s="18"/>
      <c r="J5" s="18"/>
      <c r="K5" s="17"/>
      <c r="L5" s="1"/>
      <c r="M5" s="13">
        <f>SUM(E5+F5+G5+H5+I5+J5)</f>
        <v>930</v>
      </c>
      <c r="N5" s="11">
        <f>SUM(E5:K5)</f>
        <v>930</v>
      </c>
      <c r="O5" s="14">
        <f>SUM(M5/4)</f>
        <v>232.5</v>
      </c>
      <c r="P5" s="19">
        <f>MIN(O5/25)</f>
        <v>9.3000000000000007</v>
      </c>
      <c r="Q5" s="9"/>
      <c r="R5" s="8"/>
    </row>
    <row r="6" spans="1:18">
      <c r="A6" s="2">
        <v>4</v>
      </c>
      <c r="B6" s="24" t="s">
        <v>28</v>
      </c>
      <c r="C6" s="24" t="s">
        <v>23</v>
      </c>
      <c r="D6" s="7"/>
      <c r="E6" s="18">
        <v>233</v>
      </c>
      <c r="F6" s="18">
        <v>235</v>
      </c>
      <c r="G6" s="18">
        <v>0</v>
      </c>
      <c r="H6" s="18">
        <v>227</v>
      </c>
      <c r="I6" s="18"/>
      <c r="J6" s="18"/>
      <c r="K6" s="17"/>
      <c r="L6" s="1"/>
      <c r="M6" s="13">
        <f>SUM(E6+F6+G6+H6+I6+J6)</f>
        <v>695</v>
      </c>
      <c r="N6" s="11">
        <f>SUM(E6:K6)</f>
        <v>695</v>
      </c>
      <c r="O6" s="14">
        <f>SUM(M6/3)</f>
        <v>231.66666666666666</v>
      </c>
      <c r="P6" s="19">
        <f>MIN(O6/25)</f>
        <v>9.2666666666666657</v>
      </c>
      <c r="Q6" s="9"/>
      <c r="R6" s="8"/>
    </row>
    <row r="7" spans="1:18">
      <c r="A7" s="2">
        <v>5</v>
      </c>
      <c r="B7" s="24" t="s">
        <v>21</v>
      </c>
      <c r="C7" s="24" t="s">
        <v>23</v>
      </c>
      <c r="D7" s="7">
        <v>213.5</v>
      </c>
      <c r="E7" s="18">
        <v>225</v>
      </c>
      <c r="F7" s="18">
        <v>0</v>
      </c>
      <c r="G7" s="18">
        <v>212</v>
      </c>
      <c r="H7" s="18">
        <v>221</v>
      </c>
      <c r="I7" s="18"/>
      <c r="J7" s="18"/>
      <c r="K7" s="18"/>
      <c r="L7" s="12"/>
      <c r="M7" s="13">
        <f>SUM(E7+F7+G7+H7+I7+J7)</f>
        <v>658</v>
      </c>
      <c r="N7" s="11">
        <f>SUM(E7:K7)</f>
        <v>658</v>
      </c>
      <c r="O7" s="14">
        <f>SUM(M7/3)</f>
        <v>219.33333333333334</v>
      </c>
      <c r="P7" s="20">
        <f>MIN(O7/25)</f>
        <v>8.7733333333333334</v>
      </c>
      <c r="Q7" s="9"/>
      <c r="R7" s="8"/>
    </row>
    <row r="8" spans="1:18">
      <c r="A8" s="2">
        <v>6</v>
      </c>
      <c r="B8" s="24" t="s">
        <v>15</v>
      </c>
      <c r="C8" s="24" t="s">
        <v>23</v>
      </c>
      <c r="D8" s="7">
        <v>220.3</v>
      </c>
      <c r="E8" s="18">
        <v>215</v>
      </c>
      <c r="F8" s="18">
        <v>227</v>
      </c>
      <c r="G8" s="18">
        <v>201</v>
      </c>
      <c r="H8" s="18">
        <v>0</v>
      </c>
      <c r="I8" s="18"/>
      <c r="J8" s="18"/>
      <c r="K8" s="17"/>
      <c r="L8" s="1"/>
      <c r="M8" s="13">
        <f>SUM(E8+F8+G8+H8+I8+J8)</f>
        <v>643</v>
      </c>
      <c r="N8" s="11">
        <f>SUM(E8:K8)</f>
        <v>643</v>
      </c>
      <c r="O8" s="14">
        <f>SUM(M8/3)</f>
        <v>214.33333333333334</v>
      </c>
      <c r="P8" s="20">
        <f>MIN(O8/25)</f>
        <v>8.5733333333333341</v>
      </c>
      <c r="Q8" s="9"/>
      <c r="R8" s="8"/>
    </row>
    <row r="9" spans="1:18">
      <c r="A9" s="2">
        <v>7</v>
      </c>
      <c r="B9" s="24" t="s">
        <v>29</v>
      </c>
      <c r="C9" s="24" t="s">
        <v>23</v>
      </c>
      <c r="D9" s="7">
        <v>210.5</v>
      </c>
      <c r="E9" s="18">
        <v>212</v>
      </c>
      <c r="F9" s="18">
        <v>222</v>
      </c>
      <c r="G9" s="18">
        <v>214</v>
      </c>
      <c r="H9" s="18">
        <v>208</v>
      </c>
      <c r="I9" s="18"/>
      <c r="J9" s="18"/>
      <c r="K9" s="18"/>
      <c r="L9" s="15"/>
      <c r="M9" s="13">
        <f>SUM(E9+F9+G9+H9+I9+J9)</f>
        <v>856</v>
      </c>
      <c r="N9" s="11">
        <f>SUM(E9:K9)</f>
        <v>856</v>
      </c>
      <c r="O9" s="14">
        <f>SUM(M9/4)</f>
        <v>214</v>
      </c>
      <c r="P9" s="20">
        <f>MIN(O9/25)</f>
        <v>8.56</v>
      </c>
      <c r="Q9" s="9"/>
      <c r="R9" s="8"/>
    </row>
    <row r="10" spans="1:18">
      <c r="A10" s="2">
        <v>8</v>
      </c>
      <c r="B10" s="24" t="s">
        <v>54</v>
      </c>
      <c r="C10" s="24"/>
      <c r="D10" s="7"/>
      <c r="E10" s="18">
        <v>196</v>
      </c>
      <c r="F10" s="18">
        <v>209</v>
      </c>
      <c r="G10" s="18">
        <v>217</v>
      </c>
      <c r="H10" s="18">
        <v>203</v>
      </c>
      <c r="I10" s="18"/>
      <c r="J10" s="18"/>
      <c r="K10" s="17"/>
      <c r="L10" s="12"/>
      <c r="M10" s="13">
        <f>SUM(E10+F10+G10+H10+I10+J10)</f>
        <v>825</v>
      </c>
      <c r="N10" s="11">
        <f>SUM(E10:K10)</f>
        <v>825</v>
      </c>
      <c r="O10" s="14">
        <f>SUM(M10/4)</f>
        <v>206.25</v>
      </c>
      <c r="P10" s="20">
        <f>MIN(O10/25)</f>
        <v>8.25</v>
      </c>
      <c r="Q10" s="10"/>
      <c r="R10" s="8"/>
    </row>
    <row r="11" spans="1:18">
      <c r="A11" s="2">
        <v>9</v>
      </c>
      <c r="B11" s="24" t="s">
        <v>18</v>
      </c>
      <c r="C11" s="24" t="s">
        <v>23</v>
      </c>
      <c r="D11" s="7">
        <v>175.7</v>
      </c>
      <c r="E11" s="18">
        <v>170</v>
      </c>
      <c r="F11" s="18">
        <v>135</v>
      </c>
      <c r="G11" s="18">
        <v>171</v>
      </c>
      <c r="H11" s="18">
        <v>167</v>
      </c>
      <c r="I11" s="18"/>
      <c r="J11" s="18"/>
      <c r="K11" s="17"/>
      <c r="L11" s="12"/>
      <c r="M11" s="13">
        <f>SUM(E11+F11+G11+H11+I11+J11)</f>
        <v>643</v>
      </c>
      <c r="N11" s="11">
        <f>SUM(E11:K11)</f>
        <v>643</v>
      </c>
      <c r="O11" s="14">
        <f>SUM(M11/4)</f>
        <v>160.75</v>
      </c>
      <c r="P11" s="46">
        <f>MIN(O11/25)</f>
        <v>6.43</v>
      </c>
      <c r="Q11" s="10"/>
      <c r="R11" s="8"/>
    </row>
    <row r="12" spans="1:18">
      <c r="A12" s="2">
        <v>10</v>
      </c>
      <c r="B12" s="27" t="s">
        <v>17</v>
      </c>
      <c r="C12" s="27" t="s">
        <v>25</v>
      </c>
      <c r="D12" s="7">
        <v>134.5</v>
      </c>
      <c r="E12" s="18">
        <v>112</v>
      </c>
      <c r="F12" s="18">
        <v>127</v>
      </c>
      <c r="G12" s="18">
        <v>140</v>
      </c>
      <c r="H12" s="18">
        <v>109</v>
      </c>
      <c r="I12" s="18"/>
      <c r="J12" s="18"/>
      <c r="K12" s="17"/>
      <c r="L12" s="12"/>
      <c r="M12" s="13">
        <f>SUM(E12+F12+G12+H12+I12+J12)</f>
        <v>488</v>
      </c>
      <c r="N12" s="11">
        <f>SUM(E12:K12)</f>
        <v>488</v>
      </c>
      <c r="O12" s="14">
        <f>SUM(M12/4)</f>
        <v>122</v>
      </c>
      <c r="P12" s="46">
        <f>MIN(O12/25)</f>
        <v>4.88</v>
      </c>
      <c r="Q12" s="10"/>
      <c r="R12" s="8"/>
    </row>
    <row r="13" spans="1:18">
      <c r="A13" s="2">
        <v>11</v>
      </c>
      <c r="B13" s="27" t="s">
        <v>26</v>
      </c>
      <c r="C13" s="27" t="s">
        <v>25</v>
      </c>
      <c r="D13" s="7">
        <v>84.5</v>
      </c>
      <c r="E13" s="18">
        <v>87</v>
      </c>
      <c r="F13" s="18">
        <v>124</v>
      </c>
      <c r="G13" s="18">
        <v>113</v>
      </c>
      <c r="H13" s="18">
        <v>70</v>
      </c>
      <c r="I13" s="18"/>
      <c r="J13" s="18"/>
      <c r="K13" s="17"/>
      <c r="L13" s="12"/>
      <c r="M13" s="13">
        <f>SUM(E13+F13+G13+H13+I13+J13)</f>
        <v>394</v>
      </c>
      <c r="N13" s="11">
        <f>SUM(E13:K13)</f>
        <v>394</v>
      </c>
      <c r="O13" s="14">
        <f>SUM(M13/4)</f>
        <v>98.5</v>
      </c>
      <c r="P13" s="46">
        <f>MIN(O13/25)</f>
        <v>3.94</v>
      </c>
    </row>
    <row r="14" spans="1:18">
      <c r="A14" s="2">
        <v>12</v>
      </c>
      <c r="B14" s="24" t="s">
        <v>27</v>
      </c>
      <c r="C14" s="24" t="s">
        <v>23</v>
      </c>
      <c r="D14" s="7"/>
      <c r="E14" s="18">
        <v>154</v>
      </c>
      <c r="F14" s="18">
        <v>137</v>
      </c>
      <c r="G14" s="18">
        <v>0</v>
      </c>
      <c r="H14" s="18">
        <v>0</v>
      </c>
      <c r="I14" s="18"/>
      <c r="J14" s="18"/>
      <c r="K14" s="17"/>
      <c r="L14" s="1"/>
      <c r="M14" s="13">
        <f>SUM(E14+F14+G14+H14+I14+J14)</f>
        <v>291</v>
      </c>
      <c r="N14" s="11">
        <f>SUM(E14:K14)</f>
        <v>291</v>
      </c>
      <c r="O14" s="14">
        <f>SUM(M14/2)</f>
        <v>145.5</v>
      </c>
      <c r="P14" s="22">
        <f>MIN(O14/25)</f>
        <v>5.82</v>
      </c>
    </row>
    <row r="15" spans="1:18">
      <c r="A15" s="2">
        <v>13</v>
      </c>
      <c r="B15" s="24" t="s">
        <v>16</v>
      </c>
      <c r="C15" s="24" t="s">
        <v>23</v>
      </c>
      <c r="D15" s="7">
        <v>210.2</v>
      </c>
      <c r="E15" s="18">
        <v>0</v>
      </c>
      <c r="F15" s="18">
        <v>225</v>
      </c>
      <c r="G15" s="18">
        <v>0</v>
      </c>
      <c r="H15" s="18">
        <v>0</v>
      </c>
      <c r="I15" s="18"/>
      <c r="J15" s="18"/>
      <c r="K15" s="17"/>
      <c r="L15" s="15"/>
      <c r="M15" s="13">
        <f t="shared" ref="M3:M15" si="0">SUM(E15+F15+G15+H15+I15+J15)</f>
        <v>225</v>
      </c>
      <c r="N15" s="11">
        <f t="shared" ref="N3:N15" si="1">SUM(E15:K15)</f>
        <v>225</v>
      </c>
      <c r="O15" s="14">
        <f>SUM(M15/1)</f>
        <v>225</v>
      </c>
      <c r="P15" s="22">
        <f t="shared" ref="P3:P15" si="2">MIN(O15/25)</f>
        <v>9</v>
      </c>
    </row>
    <row r="16" spans="1:18">
      <c r="A16" s="2">
        <v>14</v>
      </c>
      <c r="B16" s="51" t="s">
        <v>19</v>
      </c>
      <c r="C16" s="52" t="s">
        <v>24</v>
      </c>
      <c r="D16" s="7">
        <v>230.2</v>
      </c>
      <c r="E16" s="18">
        <v>0</v>
      </c>
      <c r="F16" s="18">
        <v>0</v>
      </c>
      <c r="G16" s="18">
        <v>0</v>
      </c>
      <c r="H16" s="18">
        <v>0</v>
      </c>
      <c r="I16" s="18"/>
      <c r="J16" s="18"/>
      <c r="K16" s="17"/>
      <c r="L16" s="1"/>
      <c r="M16" s="13">
        <f t="shared" ref="M16" si="3">SUM(E16+F16+G16+H16+I16+J16)</f>
        <v>0</v>
      </c>
      <c r="N16" s="11">
        <f t="shared" ref="N16" si="4">SUM(E16:K16)</f>
        <v>0</v>
      </c>
      <c r="O16" s="14">
        <f>SUM(M16/1)</f>
        <v>0</v>
      </c>
      <c r="P16" s="22">
        <f t="shared" ref="P16" si="5">MIN(O16/25)</f>
        <v>0</v>
      </c>
    </row>
    <row r="17" spans="1:16">
      <c r="A17" s="2"/>
      <c r="B17" s="47"/>
      <c r="C17" s="25"/>
      <c r="D17" s="7"/>
      <c r="E17" s="18"/>
      <c r="F17" s="18"/>
      <c r="G17" s="18"/>
      <c r="H17" s="18"/>
      <c r="I17" s="18"/>
      <c r="J17" s="18"/>
      <c r="K17" s="17"/>
      <c r="L17" s="1"/>
      <c r="M17" s="13"/>
      <c r="N17" s="11"/>
      <c r="O17" s="14"/>
      <c r="P17" s="22"/>
    </row>
    <row r="18" spans="1:16">
      <c r="A18" s="2"/>
      <c r="B18" s="47" t="s">
        <v>51</v>
      </c>
      <c r="C18" s="25"/>
      <c r="D18" s="7">
        <v>917.1</v>
      </c>
      <c r="E18" s="18">
        <f>SUM(E3+E4+E5+E6)</f>
        <v>940</v>
      </c>
      <c r="F18" s="18">
        <f>SUM(F4+F5+F6+F8)</f>
        <v>921</v>
      </c>
      <c r="G18" s="18">
        <f>SUM(+G4+G3+G5+G9)</f>
        <v>920</v>
      </c>
      <c r="H18" s="18">
        <f>SUM(H3+H4+H5+H6)</f>
        <v>932</v>
      </c>
      <c r="I18" s="18"/>
      <c r="J18" s="18"/>
      <c r="K18" s="18"/>
      <c r="L18" s="15"/>
      <c r="M18" s="13">
        <f t="shared" ref="M18" si="6">SUM(E18+G18+H18+I18+J18+K18)+F18</f>
        <v>3713</v>
      </c>
      <c r="N18" s="21">
        <f t="shared" ref="N18" si="7">SUM(E18:K18)</f>
        <v>3713</v>
      </c>
      <c r="O18" s="14">
        <f>SUM(M18/4)</f>
        <v>928.25</v>
      </c>
      <c r="P18" s="19">
        <f>MIN(O18/100)</f>
        <v>9.2825000000000006</v>
      </c>
    </row>
    <row r="19" spans="1:16" ht="16" thickBot="1"/>
    <row r="20" spans="1:16" ht="24">
      <c r="B20" s="30" t="s">
        <v>30</v>
      </c>
      <c r="C20" s="61" t="s">
        <v>31</v>
      </c>
      <c r="D20" s="62"/>
      <c r="E20" s="54" t="s">
        <v>32</v>
      </c>
      <c r="F20" s="54" t="s">
        <v>33</v>
      </c>
      <c r="G20" s="31" t="s">
        <v>34</v>
      </c>
      <c r="H20" s="88" t="s">
        <v>35</v>
      </c>
      <c r="I20" s="89" t="s">
        <v>36</v>
      </c>
      <c r="J20" s="89" t="s">
        <v>53</v>
      </c>
      <c r="K20" s="90" t="s">
        <v>37</v>
      </c>
      <c r="L20" s="32" t="s">
        <v>38</v>
      </c>
    </row>
    <row r="21" spans="1:16">
      <c r="B21" s="33" t="s">
        <v>45</v>
      </c>
      <c r="C21" s="63" t="s">
        <v>46</v>
      </c>
      <c r="D21" s="64"/>
      <c r="E21" s="56">
        <v>3</v>
      </c>
      <c r="F21" s="56"/>
      <c r="G21" s="57">
        <v>1</v>
      </c>
      <c r="H21" s="69">
        <v>24</v>
      </c>
      <c r="I21" s="70">
        <v>6</v>
      </c>
      <c r="J21" s="79">
        <f t="shared" ref="J21:J26" si="8">H21-I21</f>
        <v>18</v>
      </c>
      <c r="K21" s="71">
        <v>3708</v>
      </c>
      <c r="L21" s="58">
        <v>6</v>
      </c>
    </row>
    <row r="22" spans="1:16">
      <c r="B22" s="48" t="s">
        <v>41</v>
      </c>
      <c r="C22" s="82" t="s">
        <v>42</v>
      </c>
      <c r="D22" s="83"/>
      <c r="E22" s="55">
        <v>3</v>
      </c>
      <c r="F22" s="84"/>
      <c r="G22" s="49">
        <v>1</v>
      </c>
      <c r="H22" s="84">
        <v>22</v>
      </c>
      <c r="I22" s="85">
        <v>18</v>
      </c>
      <c r="J22" s="86">
        <f t="shared" si="8"/>
        <v>4</v>
      </c>
      <c r="K22" s="87">
        <v>3639</v>
      </c>
      <c r="L22" s="50">
        <v>6</v>
      </c>
    </row>
    <row r="23" spans="1:16">
      <c r="B23" s="34" t="s">
        <v>47</v>
      </c>
      <c r="C23" s="65" t="s">
        <v>48</v>
      </c>
      <c r="D23" s="66"/>
      <c r="E23" s="35">
        <v>2</v>
      </c>
      <c r="F23" s="35"/>
      <c r="G23" s="36">
        <v>2</v>
      </c>
      <c r="H23" s="59">
        <v>23</v>
      </c>
      <c r="I23" s="60">
        <v>17</v>
      </c>
      <c r="J23" s="80">
        <f t="shared" si="8"/>
        <v>6</v>
      </c>
      <c r="K23" s="72">
        <v>3621</v>
      </c>
      <c r="L23" s="37">
        <v>4</v>
      </c>
    </row>
    <row r="24" spans="1:16">
      <c r="B24" s="34" t="s">
        <v>39</v>
      </c>
      <c r="C24" s="65" t="s">
        <v>40</v>
      </c>
      <c r="D24" s="66"/>
      <c r="E24" s="59">
        <v>2</v>
      </c>
      <c r="F24" s="53"/>
      <c r="G24" s="60">
        <v>2</v>
      </c>
      <c r="H24" s="59">
        <v>19</v>
      </c>
      <c r="I24" s="60">
        <v>21</v>
      </c>
      <c r="J24" s="80">
        <f t="shared" si="8"/>
        <v>-2</v>
      </c>
      <c r="K24" s="72">
        <v>3570</v>
      </c>
      <c r="L24" s="37">
        <v>4</v>
      </c>
    </row>
    <row r="25" spans="1:16">
      <c r="B25" s="38" t="s">
        <v>43</v>
      </c>
      <c r="C25" s="65" t="s">
        <v>44</v>
      </c>
      <c r="D25" s="66"/>
      <c r="E25" s="39">
        <v>2</v>
      </c>
      <c r="F25" s="39"/>
      <c r="G25" s="40">
        <v>2</v>
      </c>
      <c r="H25" s="73">
        <v>19</v>
      </c>
      <c r="I25" s="74">
        <v>21</v>
      </c>
      <c r="J25" s="80">
        <f t="shared" si="8"/>
        <v>-2</v>
      </c>
      <c r="K25" s="75">
        <v>3492</v>
      </c>
      <c r="L25" s="41">
        <v>4</v>
      </c>
    </row>
    <row r="26" spans="1:16">
      <c r="B26" s="42" t="s">
        <v>49</v>
      </c>
      <c r="C26" s="67" t="s">
        <v>50</v>
      </c>
      <c r="D26" s="68"/>
      <c r="E26" s="43"/>
      <c r="F26" s="43"/>
      <c r="G26" s="44">
        <v>4</v>
      </c>
      <c r="H26" s="76">
        <v>4</v>
      </c>
      <c r="I26" s="77">
        <v>26</v>
      </c>
      <c r="J26" s="81">
        <f t="shared" si="8"/>
        <v>-22</v>
      </c>
      <c r="K26" s="78">
        <v>3381</v>
      </c>
      <c r="L26" s="45">
        <v>0</v>
      </c>
    </row>
  </sheetData>
  <sortState ref="D18:H18">
    <sortCondition ref="H18"/>
  </sortState>
  <mergeCells count="7">
    <mergeCell ref="C26:D26"/>
    <mergeCell ref="C25:D25"/>
    <mergeCell ref="C20:D20"/>
    <mergeCell ref="C21:D21"/>
    <mergeCell ref="C22:D22"/>
    <mergeCell ref="C23:D23"/>
    <mergeCell ref="C24:D24"/>
  </mergeCells>
  <phoneticPr fontId="1" type="noConversion"/>
  <printOptions horizontalCentered="1"/>
  <pageMargins left="0.75000000000000011" right="0.36000000000000004" top="0.19" bottom="0.19" header="0.12000000000000001" footer="0.1200000000000000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workbookViewId="0">
      <selection activeCell="O61" sqref="O61"/>
    </sheetView>
  </sheetViews>
  <sheetFormatPr baseColWidth="10" defaultColWidth="11" defaultRowHeight="15" x14ac:dyDescent="0"/>
  <sheetData/>
  <phoneticPr fontId="1" type="noConversion"/>
  <pageMargins left="0.75000000000000011" right="0.75000000000000011" top="0.19" bottom="1.57" header="0.51" footer="0.51"/>
  <drawing r:id="rId1"/>
  <extLst>
    <ext xmlns:mx="http://schemas.microsoft.com/office/mac/excel/2008/main" uri="{64002731-A6B0-56B0-2670-7721B7C09600}">
      <mx:PLV Mode="0" OnePage="0" WScale="7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 Freriks</dc:creator>
  <cp:keywords/>
  <dc:description/>
  <cp:lastModifiedBy>Tim  Freriks</cp:lastModifiedBy>
  <cp:revision/>
  <cp:lastPrinted>2019-11-28T18:45:00Z</cp:lastPrinted>
  <dcterms:created xsi:type="dcterms:W3CDTF">2014-09-20T16:16:23Z</dcterms:created>
  <dcterms:modified xsi:type="dcterms:W3CDTF">2020-01-02T22:12:10Z</dcterms:modified>
  <cp:category/>
  <cp:contentStatus/>
</cp:coreProperties>
</file>